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<sst xmlns="http://schemas.openxmlformats.org/spreadsheetml/2006/main" count="137" uniqueCount="123">
  <si>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</si>
  <si>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</si>
  <si>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</si>
  <si>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</si>
  <si>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</si>
  <si>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</si>
  <si>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</si>
  <si>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</si>
  <si>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</si>
  <si>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</si>
  <si>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</si>
  <si>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</si>
  <si>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</si>
  <si>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</si>
  <si>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</si>
  <si>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</si>
  <si>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</si>
  <si>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</si>
  <si>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</si>
  <si>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</si>
  <si>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</si>
  <si>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</si>
  <si>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</si>
  <si>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</si>
  <si>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</si>
  <si>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</si>
  <si>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</si>
  <si>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</si>
  <si>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</si>
  <si>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</si>
  <si>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</si>
  <si>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</si>
  <si>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</si>
  <si>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</si>
  <si>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</si>
  <si>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</si>
  <si>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</si>
  <si>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</si>
  <si>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</si>
  <si>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</si>
  <si>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</si>
  <si>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</si>
  <si>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</si>
  <si>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</si>
  <si>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</si>
  <si>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</si>
  <si>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</si>
  <si>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</si>
  <si>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</si>
  <si>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</si>
  <si>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</si>
  <si>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</si>
  <si>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</si>
  <si>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</si>
  <si>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</si>
  <si>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</si>
  <si>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</si>
  <si>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</si>
  <si>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</si>
  <si>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</si>
  <si>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</si>
  <si>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</si>
  <si>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</si>
  <si>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</si>
  <si>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</si>
  <si>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</si>
  <si>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</si>
  <si>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</si>
  <si>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</si>
  <si>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</si>
  <si>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</si>
  <si>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</si>
  <si>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</si>
  <si>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</si>
  <si>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</si>
  <si>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</si>
  <si>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</si>
  <si>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</si>
  <si>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</si>
  <si>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</si>
  <si>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</si>
  <si>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FOL III i romtemperatur</t>
  </si>
  <si>
    <t>Fiza Ghulam uxghfi@ous-hf.no</t>
  </si>
  <si>
    <t>Vitamin B9 (folsyre)</t>
  </si>
  <si>
    <t>Serum</t>
  </si>
  <si>
    <t>ECLIA</t>
  </si>
  <si>
    <t>FOL III (art. nr 0755992190)</t>
  </si>
  <si>
    <t>x</t>
  </si>
  <si>
    <t>ca 45 min</t>
  </si>
  <si>
    <t>Romtemperatur</t>
  </si>
  <si>
    <t>Vacuette (Greiner bio-one)</t>
  </si>
  <si>
    <t>Vit. B9 (folsyre)</t>
  </si>
  <si>
    <t>Ingen, kun oppbevaring</t>
  </si>
  <si>
    <t>2 timer</t>
  </si>
  <si>
    <t>6 timer</t>
  </si>
  <si>
    <t>12 timer</t>
  </si>
  <si>
    <t xml:space="preserve">24 timer </t>
  </si>
  <si>
    <t xml:space="preserve">36 timer </t>
  </si>
  <si>
    <t>48 timer</t>
  </si>
  <si>
    <t>1,5 timer</t>
  </si>
  <si>
    <t>-</t>
  </si>
  <si>
    <t>Holdbar i 24 timer i romtemperatur.</t>
  </si>
  <si>
    <t>Prøve 5 forkastes da den avviker mye fra de andre prøvene.</t>
  </si>
  <si>
    <t>Beskrivelse av utførelsen:</t>
  </si>
  <si>
    <t>Prøve 1-5 tatt 25.04.2016, allikvoter frosset ned ved tidsintervallene 2t, 6t, 12t, 24t, 48t, 96t, 120 og 144.  Analysert i tidsrom 03.05.2016 - 06.05.2016</t>
  </si>
  <si>
    <t>Prøve 6 tatt 26.04.2016, allikvoter frosset ned ved tidsintervallene 2t, 24t, 48t, 72t, 96t, 120t. Analysert 06.05.2016.</t>
  </si>
  <si>
    <t>Prøve 7 er tatt 28.04.2016, allikvoter frosset ned ved tidstintervallene 2t, 6t, 12t, 24t, 48t, 96t, 120 og 144. Analysert 06.05.2016.</t>
  </si>
  <si>
    <t>Prøve 8-12 er tatt 10.05.2016, allikvoter frosset ned ved tidstintervallene 2t, 6t, 12t, 24t, 48t, Analysert 12.05.2016.</t>
  </si>
  <si>
    <t>Prøve 13-19 er tatt 18.05, allikvoter frosset ned ved tidstintervallene 2t, 12t, 24t, 36t, 48t, 96t, 120 og 144. Analysert 22.05.2016.</t>
  </si>
  <si>
    <t>Forsøket er gjennomført i flere omganger. Alle prøvene er sentrifugert ca 45 min etter prøvetaking. Analysering av alle allikvotene av samme prøve er utført i samme serie.</t>
  </si>
  <si>
    <t>Betingelse 6</t>
  </si>
  <si>
    <t>Betingelse 7</t>
  </si>
  <si>
    <t>72 timer</t>
  </si>
  <si>
    <t>96 timer</t>
  </si>
  <si>
    <t xml:space="preserve">Når prøve er mellom 24t og 48t gammel, rapporteres analyseresultat med kommentar "Holdbarhetsgrense oversteget. Kan gi falskt for lavt resultat." </t>
  </si>
  <si>
    <t>FOLAT og holdbarhet ved 15 - 25 C:</t>
  </si>
  <si>
    <t>Ved gjennomgang av resultater i MBKs fagnettverksmøte 12.05.2016 konkluderte vi med følgende holdbarhet ved romtemperatur:</t>
  </si>
  <si>
    <t>Dato og signatur: 23.05.2016 Fiza Ghulam, Laila Fure</t>
  </si>
  <si>
    <t>(Holdbarhetsforsøk er gjentatt i august 2016, og da ble prøvene lysbeskyttet. Dette viste bedre holdbarhet, men vi forholder oss til resultatene i dette forsøket)</t>
  </si>
  <si>
    <t>Biokjemienheten, Ullevål, Avdeling for Medisinsk biokjemi, Oslo universitetssykehus</t>
  </si>
  <si>
    <t>04.2016 - 05.2016</t>
  </si>
  <si>
    <t>Roche cobas 8000, e602</t>
  </si>
  <si>
    <t>Roche har oppgitt følgende holdbarhet ved 15 - 25 C. 2 timer.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</si>
</sst>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1" xfId="0" applyFont="1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17" fillId="32" borderId="31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8" fillId="32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1" xfId="0" applyFont="1" applyFill="1" applyBorder="1" applyAlignment="1">
      <alignment horizontal="center"/>
    </xf>
    <xf numFmtId="0" fontId="12" fillId="35" borderId="31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2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21" fillId="35" borderId="31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2" borderId="35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1" xfId="0" applyFont="1" applyFill="1" applyBorder="1" applyAlignment="1">
      <alignment/>
    </xf>
    <xf numFmtId="0" fontId="12" fillId="32" borderId="31" xfId="0" applyFont="1" applyFill="1" applyBorder="1" applyAlignment="1">
      <alignment horizontal="center"/>
    </xf>
    <xf numFmtId="0" fontId="12" fillId="32" borderId="35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172" fontId="10" fillId="0" borderId="53" xfId="0" applyNumberFormat="1" applyFont="1" applyBorder="1" applyAlignment="1" applyProtection="1">
      <alignment horizontal="right"/>
      <protection locked="0"/>
    </xf>
    <xf numFmtId="172" fontId="10" fillId="0" borderId="54" xfId="0" applyNumberFormat="1" applyFont="1" applyBorder="1" applyAlignment="1" applyProtection="1">
      <alignment horizontal="right"/>
      <protection locked="0"/>
    </xf>
    <xf numFmtId="0" fontId="0" fillId="0" borderId="54" xfId="0" applyBorder="1" applyAlignment="1" applyProtection="1">
      <alignment/>
      <protection locked="0"/>
    </xf>
    <xf numFmtId="172" fontId="9" fillId="0" borderId="55" xfId="0" applyNumberFormat="1" applyFont="1" applyBorder="1" applyAlignment="1" applyProtection="1">
      <alignment horizontal="right"/>
      <protection locked="0"/>
    </xf>
    <xf numFmtId="172" fontId="24" fillId="0" borderId="31" xfId="0" applyNumberFormat="1" applyFont="1" applyBorder="1" applyAlignment="1" applyProtection="1">
      <alignment horizontal="right"/>
      <protection locked="0"/>
    </xf>
    <xf numFmtId="0" fontId="0" fillId="32" borderId="32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48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50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0" fillId="32" borderId="34" xfId="0" applyFont="1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0" fillId="32" borderId="32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0" fontId="0" fillId="32" borderId="61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62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3" fillId="33" borderId="60" xfId="0" applyFont="1" applyFill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63606443"/>
        <c:axId val="35587076"/>
      </c:scatterChart>
      <c:valAx>
        <c:axId val="636064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87076"/>
        <c:crosses val="autoZero"/>
        <c:crossBetween val="midCat"/>
        <c:dispUnits/>
      </c:valAx>
      <c:valAx>
        <c:axId val="35587076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0644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4.735353425721131</c:v>
                  </c:pt>
                  <c:pt idx="2">
                    <c:v>5.338944598265159</c:v>
                  </c:pt>
                  <c:pt idx="3">
                    <c:v>5.514055722427988</c:v>
                  </c:pt>
                  <c:pt idx="4">
                    <c:v>9.56028374534825</c:v>
                  </c:pt>
                  <c:pt idx="5">
                    <c:v>6.256511374027624</c:v>
                  </c:pt>
                  <c:pt idx="6">
                    <c:v>7.263452830643404</c:v>
                  </c:pt>
                  <c:pt idx="7">
                    <c:v>5.307192828117565</c:v>
                  </c:pt>
                  <c:pt idx="8">
                    <c:v>4.86812227483854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4.735353425721131</c:v>
                  </c:pt>
                  <c:pt idx="2">
                    <c:v>5.338944598265159</c:v>
                  </c:pt>
                  <c:pt idx="3">
                    <c:v>5.514055722427988</c:v>
                  </c:pt>
                  <c:pt idx="4">
                    <c:v>9.56028374534825</c:v>
                  </c:pt>
                  <c:pt idx="5">
                    <c:v>6.256511374027624</c:v>
                  </c:pt>
                  <c:pt idx="6">
                    <c:v>7.263452830643404</c:v>
                  </c:pt>
                  <c:pt idx="7">
                    <c:v>5.307192828117565</c:v>
                  </c:pt>
                  <c:pt idx="8">
                    <c:v>4.86812227483854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51848229"/>
        <c:axId val="63980878"/>
      </c:scatterChart>
      <c:valAx>
        <c:axId val="51848229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0878"/>
        <c:crosses val="autoZero"/>
        <c:crossBetween val="midCat"/>
        <c:dispUnits/>
      </c:valAx>
      <c:valAx>
        <c:axId val="6398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8229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871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2" width="11.421875" style="65" customWidth="1"/>
    <col min="3" max="3" width="31.421875" style="65" bestFit="1" customWidth="1"/>
    <col min="4" max="16384" width="11.421875" style="65" customWidth="1"/>
  </cols>
  <sheetData>
    <row r="3" spans="3:9" ht="57" customHeight="1">
      <c r="C3" s="128" t="s">
        <v>45</v>
      </c>
      <c r="D3" s="128"/>
      <c r="E3" s="128"/>
      <c r="F3" s="128"/>
      <c r="G3" s="128"/>
      <c r="H3" s="128"/>
      <c r="I3" s="128"/>
    </row>
    <row r="5" spans="3:4" ht="34.5">
      <c r="C5" s="66" t="s">
        <v>46</v>
      </c>
      <c r="D5" s="66" t="s">
        <v>53</v>
      </c>
    </row>
    <row r="8" spans="3:9" ht="25.5" customHeight="1">
      <c r="C8" s="67" t="s">
        <v>47</v>
      </c>
      <c r="D8" s="123" t="s">
        <v>119</v>
      </c>
      <c r="E8" s="68"/>
      <c r="F8" s="68"/>
      <c r="G8" s="68"/>
      <c r="H8" s="68"/>
      <c r="I8" s="69"/>
    </row>
    <row r="9" spans="3:9" ht="26.25" customHeight="1">
      <c r="C9" s="67" t="s">
        <v>48</v>
      </c>
      <c r="D9" s="124" t="s">
        <v>120</v>
      </c>
      <c r="E9" s="118"/>
      <c r="F9" s="118"/>
      <c r="G9" s="118"/>
      <c r="H9" s="118"/>
      <c r="I9" s="119"/>
    </row>
    <row r="10" spans="3:9" ht="20.25">
      <c r="C10" s="67" t="s">
        <v>49</v>
      </c>
      <c r="D10" s="129" t="s">
        <v>82</v>
      </c>
      <c r="E10" s="130"/>
      <c r="F10" s="130"/>
      <c r="G10" s="130"/>
      <c r="H10" s="130"/>
      <c r="I10" s="131"/>
    </row>
    <row r="11" spans="3:9" ht="12.75">
      <c r="C11" s="70" t="s">
        <v>50</v>
      </c>
      <c r="D11" s="132"/>
      <c r="E11" s="133"/>
      <c r="F11" s="133"/>
      <c r="G11" s="133"/>
      <c r="H11" s="133"/>
      <c r="I11" s="134"/>
    </row>
    <row r="12" spans="3:9" ht="25.5" customHeight="1">
      <c r="C12" s="67" t="s">
        <v>51</v>
      </c>
      <c r="D12" s="125" t="s">
        <v>83</v>
      </c>
      <c r="E12" s="126"/>
      <c r="F12" s="126"/>
      <c r="G12" s="126"/>
      <c r="H12" s="126"/>
      <c r="I12" s="127"/>
    </row>
    <row r="13" spans="3:9" ht="24.75" customHeight="1">
      <c r="C13" s="67" t="s">
        <v>52</v>
      </c>
      <c r="D13" s="125" t="s">
        <v>84</v>
      </c>
      <c r="E13" s="126"/>
      <c r="F13" s="126"/>
      <c r="G13" s="126"/>
      <c r="H13" s="126"/>
      <c r="I13" s="127"/>
    </row>
  </sheetData>
  <sheetProtection/>
  <mergeCells count="4">
    <mergeCell ref="D13:I13"/>
    <mergeCell ref="C3:I3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0">
      <selection activeCell="A5" sqref="A5"/>
    </sheetView>
  </sheetViews>
  <sheetFormatPr defaultColWidth="11.421875" defaultRowHeight="12.75"/>
  <cols>
    <col min="1" max="1" width="57.421875" style="72" customWidth="1"/>
    <col min="2" max="2" width="20.28125" style="72" customWidth="1"/>
    <col min="3" max="3" width="13.00390625" style="72" customWidth="1"/>
    <col min="4" max="4" width="13.28125" style="72" customWidth="1"/>
    <col min="5" max="5" width="13.421875" style="72" customWidth="1"/>
    <col min="6" max="6" width="13.57421875" style="72" customWidth="1"/>
    <col min="7" max="7" width="13.7109375" style="72" bestFit="1" customWidth="1"/>
    <col min="8" max="16384" width="11.421875" style="72" customWidth="1"/>
  </cols>
  <sheetData>
    <row r="1" spans="1:7" ht="20.25">
      <c r="A1" s="71" t="s">
        <v>43</v>
      </c>
      <c r="B1" s="71"/>
      <c r="C1" s="71"/>
      <c r="D1" s="71"/>
      <c r="E1" s="71"/>
      <c r="F1" s="71"/>
      <c r="G1" s="71"/>
    </row>
    <row r="2" spans="1:7" ht="20.25">
      <c r="A2" s="73" t="s">
        <v>91</v>
      </c>
      <c r="B2" s="71"/>
      <c r="C2" s="71"/>
      <c r="D2" s="71"/>
      <c r="E2" s="71"/>
      <c r="F2" s="71"/>
      <c r="G2" s="71"/>
    </row>
    <row r="3" spans="1:7" ht="20.25">
      <c r="A3" s="71" t="s">
        <v>54</v>
      </c>
      <c r="B3" s="74"/>
      <c r="C3" s="71"/>
      <c r="D3" s="71"/>
      <c r="E3" s="71"/>
      <c r="F3" s="71"/>
      <c r="G3" s="71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121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108" t="s">
        <v>85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86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109" t="s">
        <v>87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109" t="s">
        <v>92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9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110</v>
      </c>
      <c r="I25" s="79" t="s">
        <v>111</v>
      </c>
    </row>
    <row r="26" spans="1:9" ht="15">
      <c r="A26" s="79" t="s">
        <v>63</v>
      </c>
      <c r="B26" s="108" t="s">
        <v>90</v>
      </c>
      <c r="C26" s="76"/>
      <c r="D26" s="76"/>
      <c r="E26" s="76"/>
      <c r="F26" s="76"/>
      <c r="G26" s="76"/>
      <c r="H26" s="76"/>
      <c r="I26" s="76"/>
    </row>
    <row r="27" spans="1:9" ht="15">
      <c r="A27" s="79" t="s">
        <v>64</v>
      </c>
      <c r="B27" s="108" t="s">
        <v>88</v>
      </c>
      <c r="C27" s="76"/>
      <c r="D27" s="76"/>
      <c r="E27" s="76"/>
      <c r="F27" s="76"/>
      <c r="G27" s="76"/>
      <c r="H27" s="76"/>
      <c r="I27" s="76"/>
    </row>
    <row r="28" spans="1:9" ht="15">
      <c r="A28" s="79" t="s">
        <v>65</v>
      </c>
      <c r="B28" s="108" t="s">
        <v>93</v>
      </c>
      <c r="C28" s="108" t="s">
        <v>94</v>
      </c>
      <c r="D28" s="108" t="s">
        <v>95</v>
      </c>
      <c r="E28" s="108" t="s">
        <v>96</v>
      </c>
      <c r="F28" s="108" t="s">
        <v>97</v>
      </c>
      <c r="G28" s="108" t="s">
        <v>98</v>
      </c>
      <c r="H28" s="108" t="s">
        <v>112</v>
      </c>
      <c r="I28" s="108" t="s">
        <v>113</v>
      </c>
    </row>
    <row r="29" spans="1:9" ht="15">
      <c r="A29" s="79" t="s">
        <v>66</v>
      </c>
      <c r="B29" s="108" t="s">
        <v>99</v>
      </c>
      <c r="C29" s="76"/>
      <c r="D29" s="76"/>
      <c r="E29" s="76"/>
      <c r="F29" s="76"/>
      <c r="G29" s="76"/>
      <c r="H29" s="76"/>
      <c r="I29" s="76"/>
    </row>
    <row r="30" spans="1:9" ht="15.75">
      <c r="A30" s="79" t="s">
        <v>67</v>
      </c>
      <c r="B30" s="108" t="s">
        <v>89</v>
      </c>
      <c r="C30" s="76"/>
      <c r="D30" s="76"/>
      <c r="E30" s="76"/>
      <c r="F30" s="76"/>
      <c r="G30" s="76"/>
      <c r="H30" s="76"/>
      <c r="I30" s="76"/>
    </row>
    <row r="31" spans="1:9" ht="15.75" thickBot="1">
      <c r="A31" s="86" t="s">
        <v>68</v>
      </c>
      <c r="B31" s="110" t="s">
        <v>89</v>
      </c>
      <c r="C31" s="87"/>
      <c r="D31" s="87"/>
      <c r="E31" s="87"/>
      <c r="F31" s="87"/>
      <c r="G31" s="87"/>
      <c r="H31" s="87"/>
      <c r="I31" s="87"/>
    </row>
    <row r="32" spans="1:9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</row>
    <row r="33" spans="1:9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</row>
    <row r="34" spans="1:9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</row>
    <row r="35" spans="1:9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</row>
    <row r="36" spans="1:9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</row>
    <row r="37" spans="1:9" ht="18">
      <c r="A37" s="79" t="s">
        <v>74</v>
      </c>
      <c r="B37" s="108" t="s">
        <v>100</v>
      </c>
      <c r="C37" s="76"/>
      <c r="D37" s="76"/>
      <c r="E37" s="76"/>
      <c r="F37" s="76"/>
      <c r="G37" s="76"/>
      <c r="H37" s="76"/>
      <c r="I37" s="76"/>
    </row>
    <row r="38" spans="1:9" ht="15">
      <c r="A38" s="79" t="s">
        <v>31</v>
      </c>
      <c r="B38" s="108" t="s">
        <v>100</v>
      </c>
      <c r="C38" s="76"/>
      <c r="D38" s="76"/>
      <c r="E38" s="76"/>
      <c r="F38" s="76"/>
      <c r="G38" s="76"/>
      <c r="H38" s="76"/>
      <c r="I38" s="76"/>
    </row>
    <row r="39" spans="1:9" ht="15">
      <c r="A39" s="79" t="s">
        <v>75</v>
      </c>
      <c r="B39" s="108" t="s">
        <v>100</v>
      </c>
      <c r="C39" s="76"/>
      <c r="D39" s="76"/>
      <c r="E39" s="76"/>
      <c r="F39" s="76"/>
      <c r="G39" s="76"/>
      <c r="H39" s="76"/>
      <c r="I39" s="76"/>
    </row>
    <row r="40" spans="1:9" ht="15">
      <c r="A40" s="79" t="s">
        <v>76</v>
      </c>
      <c r="B40" s="76">
        <v>-20</v>
      </c>
      <c r="C40" s="76"/>
      <c r="D40" s="76"/>
      <c r="E40" s="76"/>
      <c r="F40" s="76"/>
      <c r="G40" s="76"/>
      <c r="H40" s="76"/>
      <c r="I40" s="76"/>
    </row>
    <row r="41" spans="1:9" ht="15">
      <c r="A41" s="79" t="s">
        <v>77</v>
      </c>
      <c r="B41" s="108" t="s">
        <v>100</v>
      </c>
      <c r="C41" s="76"/>
      <c r="D41" s="76"/>
      <c r="E41" s="76"/>
      <c r="F41" s="76"/>
      <c r="G41" s="76"/>
      <c r="H41" s="76"/>
      <c r="I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35" t="s">
        <v>78</v>
      </c>
      <c r="B43" s="135"/>
      <c r="C43" s="135"/>
      <c r="D43" s="135"/>
      <c r="E43" s="135"/>
      <c r="F43" s="135"/>
      <c r="G43" s="135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64">
      <selection activeCell="B12" sqref="B12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4" customWidth="1"/>
    <col min="43" max="135" width="11.421875" style="8" customWidth="1"/>
  </cols>
  <sheetData>
    <row r="1" spans="1:18" ht="23.25">
      <c r="A1" s="13" t="s">
        <v>13</v>
      </c>
      <c r="B1" s="14"/>
      <c r="C1" s="141" t="s">
        <v>81</v>
      </c>
      <c r="D1" s="142"/>
      <c r="E1" s="142"/>
      <c r="F1" s="142"/>
      <c r="G1" s="142"/>
      <c r="H1" s="142"/>
      <c r="I1" s="142"/>
      <c r="J1" s="142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8</v>
      </c>
      <c r="C3" s="18" t="s">
        <v>25</v>
      </c>
      <c r="D3" s="17"/>
      <c r="E3" s="7">
        <v>24.5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2</v>
      </c>
      <c r="C6" s="3">
        <v>6</v>
      </c>
      <c r="D6" s="3">
        <v>12</v>
      </c>
      <c r="E6" s="3">
        <v>24</v>
      </c>
      <c r="F6" s="3">
        <v>36</v>
      </c>
      <c r="G6" s="3">
        <v>48</v>
      </c>
      <c r="H6" s="4">
        <v>72</v>
      </c>
      <c r="I6" s="3">
        <v>96</v>
      </c>
      <c r="J6" s="9">
        <v>120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43" t="s">
        <v>21</v>
      </c>
      <c r="C7" s="144"/>
      <c r="D7" s="144"/>
      <c r="E7" s="144"/>
      <c r="F7" s="144"/>
      <c r="G7" s="144"/>
      <c r="H7" s="144"/>
      <c r="I7" s="145"/>
      <c r="J7" s="146"/>
      <c r="K7" s="22"/>
      <c r="L7" s="15"/>
      <c r="M7" s="15"/>
      <c r="N7" s="15"/>
      <c r="O7" s="15"/>
      <c r="P7" s="15"/>
      <c r="Q7" s="15"/>
      <c r="R7" s="15"/>
    </row>
    <row r="8" spans="1:18" ht="15">
      <c r="A8" s="111">
        <v>1</v>
      </c>
      <c r="B8" s="63">
        <v>4.46</v>
      </c>
      <c r="C8" s="63">
        <v>3.87</v>
      </c>
      <c r="D8" s="63">
        <v>3.87</v>
      </c>
      <c r="E8" s="63">
        <v>3.59</v>
      </c>
      <c r="F8" s="63"/>
      <c r="G8" s="63">
        <v>3.49</v>
      </c>
      <c r="H8" s="63">
        <v>2.85</v>
      </c>
      <c r="I8" s="63">
        <v>2.1</v>
      </c>
      <c r="J8" s="117"/>
      <c r="K8" s="15"/>
      <c r="L8" s="15"/>
      <c r="M8" s="15"/>
      <c r="N8" s="15"/>
      <c r="O8" s="15"/>
      <c r="P8" s="15"/>
      <c r="Q8" s="15"/>
      <c r="R8" s="15"/>
    </row>
    <row r="9" spans="1:18" ht="15">
      <c r="A9" s="112">
        <v>2</v>
      </c>
      <c r="B9" s="63">
        <v>6.85</v>
      </c>
      <c r="C9" s="63">
        <v>6.53</v>
      </c>
      <c r="D9" s="63">
        <v>7.04</v>
      </c>
      <c r="E9" s="63">
        <v>6.42</v>
      </c>
      <c r="F9" s="63"/>
      <c r="G9" s="63">
        <v>5.64</v>
      </c>
      <c r="H9" s="63">
        <v>5.12</v>
      </c>
      <c r="I9" s="63">
        <v>4</v>
      </c>
      <c r="J9" s="117">
        <v>2.96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112">
        <v>3</v>
      </c>
      <c r="B10" s="63">
        <v>19.8</v>
      </c>
      <c r="C10" s="63">
        <v>19.2</v>
      </c>
      <c r="D10" s="63">
        <v>18.28</v>
      </c>
      <c r="E10" s="63">
        <v>17.94</v>
      </c>
      <c r="F10" s="63"/>
      <c r="G10" s="63">
        <v>11.81</v>
      </c>
      <c r="H10" s="63">
        <v>8.6</v>
      </c>
      <c r="I10" s="63">
        <v>8.08</v>
      </c>
      <c r="J10" s="117">
        <v>7.42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112">
        <v>4</v>
      </c>
      <c r="B11" s="63">
        <v>15.58</v>
      </c>
      <c r="C11" s="63">
        <v>15.69</v>
      </c>
      <c r="D11" s="63">
        <v>16.47</v>
      </c>
      <c r="E11" s="63">
        <v>13.93</v>
      </c>
      <c r="F11" s="63"/>
      <c r="G11" s="63">
        <v>13.29</v>
      </c>
      <c r="H11" s="63">
        <v>6.86</v>
      </c>
      <c r="I11" s="63">
        <v>6.39</v>
      </c>
      <c r="J11" s="117">
        <v>6.35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112">
        <v>5</v>
      </c>
      <c r="B12" s="63">
        <v>7.01</v>
      </c>
      <c r="C12" s="63">
        <v>5.43</v>
      </c>
      <c r="D12" s="63">
        <v>4.21</v>
      </c>
      <c r="E12" s="63">
        <v>3.3</v>
      </c>
      <c r="F12" s="63"/>
      <c r="G12" s="63">
        <v>2.94</v>
      </c>
      <c r="H12" s="63">
        <v>3.06</v>
      </c>
      <c r="I12" s="63">
        <v>2.97</v>
      </c>
      <c r="J12" s="117">
        <v>3.02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112">
        <v>6</v>
      </c>
      <c r="B13" s="63">
        <v>44.2</v>
      </c>
      <c r="C13" s="63"/>
      <c r="D13" s="63"/>
      <c r="E13" s="63">
        <v>43.96</v>
      </c>
      <c r="F13" s="63"/>
      <c r="G13" s="63">
        <v>41.5</v>
      </c>
      <c r="H13" s="63">
        <v>37</v>
      </c>
      <c r="I13" s="63">
        <v>24.97</v>
      </c>
      <c r="J13" s="117">
        <v>24.29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112">
        <v>7</v>
      </c>
      <c r="B14" s="63">
        <v>37.46</v>
      </c>
      <c r="C14" s="63">
        <v>37.17</v>
      </c>
      <c r="D14" s="63">
        <v>36.82</v>
      </c>
      <c r="E14" s="63">
        <v>34.43</v>
      </c>
      <c r="F14" s="63"/>
      <c r="G14" s="63">
        <v>31.89</v>
      </c>
      <c r="H14" s="63">
        <v>19.26</v>
      </c>
      <c r="I14" s="63">
        <v>18.18</v>
      </c>
      <c r="J14" s="117">
        <v>16.13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112">
        <v>8</v>
      </c>
      <c r="B15" s="63">
        <v>6.4</v>
      </c>
      <c r="C15" s="63">
        <v>6.19</v>
      </c>
      <c r="D15" s="63">
        <v>6.01</v>
      </c>
      <c r="E15" s="63">
        <v>5.18</v>
      </c>
      <c r="F15" s="63"/>
      <c r="G15" s="63">
        <v>5.4</v>
      </c>
      <c r="H15" s="63"/>
      <c r="I15" s="63"/>
      <c r="J15" s="117"/>
      <c r="K15" s="15"/>
      <c r="L15" s="15"/>
      <c r="M15" s="15"/>
      <c r="N15" s="15"/>
      <c r="O15" s="15"/>
      <c r="P15" s="15"/>
      <c r="Q15" s="15"/>
      <c r="R15" s="15"/>
    </row>
    <row r="16" spans="1:18" ht="15">
      <c r="A16" s="112">
        <v>9</v>
      </c>
      <c r="B16" s="63">
        <v>11.3</v>
      </c>
      <c r="C16" s="63">
        <v>10.83</v>
      </c>
      <c r="D16" s="63">
        <v>10.64</v>
      </c>
      <c r="E16" s="63">
        <v>10.03</v>
      </c>
      <c r="F16" s="63"/>
      <c r="G16" s="63">
        <v>7.48</v>
      </c>
      <c r="H16" s="63"/>
      <c r="I16" s="63"/>
      <c r="J16" s="117"/>
      <c r="K16" s="15"/>
      <c r="L16" s="15"/>
      <c r="M16" s="15"/>
      <c r="N16" s="15"/>
      <c r="O16" s="15"/>
      <c r="P16" s="15"/>
      <c r="Q16" s="15"/>
      <c r="R16" s="15"/>
    </row>
    <row r="17" spans="1:18" ht="15">
      <c r="A17" s="112">
        <v>10</v>
      </c>
      <c r="B17" s="63">
        <v>40.12</v>
      </c>
      <c r="C17" s="63">
        <v>32.02</v>
      </c>
      <c r="D17" s="63">
        <v>30.36</v>
      </c>
      <c r="E17" s="63">
        <v>30.34</v>
      </c>
      <c r="F17" s="63"/>
      <c r="G17" s="63">
        <v>27.29</v>
      </c>
      <c r="H17" s="63"/>
      <c r="I17" s="63"/>
      <c r="J17" s="117"/>
      <c r="K17" s="15"/>
      <c r="L17" s="15"/>
      <c r="M17" s="15"/>
      <c r="N17" s="15"/>
      <c r="O17" s="15"/>
      <c r="P17" s="15"/>
      <c r="Q17" s="15"/>
      <c r="R17" s="15"/>
    </row>
    <row r="18" spans="1:18" ht="15">
      <c r="A18" s="112">
        <v>11</v>
      </c>
      <c r="B18" s="63">
        <v>12.58</v>
      </c>
      <c r="C18" s="63">
        <v>12.31</v>
      </c>
      <c r="D18" s="63">
        <v>15.59</v>
      </c>
      <c r="E18" s="63">
        <v>14.27</v>
      </c>
      <c r="F18" s="63"/>
      <c r="G18" s="63">
        <v>13.63</v>
      </c>
      <c r="H18" s="63"/>
      <c r="I18" s="63"/>
      <c r="J18" s="117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112">
        <v>12</v>
      </c>
      <c r="B19" s="63">
        <v>6.3</v>
      </c>
      <c r="C19" s="63">
        <v>6.6</v>
      </c>
      <c r="D19" s="63">
        <v>6.44</v>
      </c>
      <c r="E19" s="63">
        <v>6.1</v>
      </c>
      <c r="F19" s="63"/>
      <c r="G19" s="63">
        <v>4.32</v>
      </c>
      <c r="H19" s="63"/>
      <c r="I19" s="63"/>
      <c r="J19" s="117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112">
        <v>13</v>
      </c>
      <c r="B20" s="63">
        <v>20.72</v>
      </c>
      <c r="C20" s="63"/>
      <c r="D20" s="63">
        <v>18.93</v>
      </c>
      <c r="E20" s="63">
        <v>16.47</v>
      </c>
      <c r="F20" s="63">
        <v>12.58</v>
      </c>
      <c r="G20" s="63">
        <v>12.35</v>
      </c>
      <c r="H20" s="63">
        <v>7.56</v>
      </c>
      <c r="I20" s="63"/>
      <c r="J20" s="117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112">
        <v>14</v>
      </c>
      <c r="B21" s="63">
        <v>10.89</v>
      </c>
      <c r="C21" s="63"/>
      <c r="D21" s="63">
        <v>10.66</v>
      </c>
      <c r="E21" s="63">
        <v>10.09</v>
      </c>
      <c r="F21" s="63">
        <v>10.67</v>
      </c>
      <c r="G21" s="63">
        <v>9.97</v>
      </c>
      <c r="H21" s="63">
        <v>8.6</v>
      </c>
      <c r="I21" s="63"/>
      <c r="J21" s="117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112">
        <v>15</v>
      </c>
      <c r="B22" s="63">
        <v>32.55</v>
      </c>
      <c r="C22" s="63"/>
      <c r="D22" s="63">
        <v>33.44</v>
      </c>
      <c r="E22" s="63">
        <v>32.34</v>
      </c>
      <c r="F22" s="63">
        <v>30.03</v>
      </c>
      <c r="G22" s="63">
        <v>30.39</v>
      </c>
      <c r="H22" s="63">
        <v>20.02</v>
      </c>
      <c r="I22" s="63"/>
      <c r="J22" s="117"/>
      <c r="K22" s="15"/>
      <c r="L22" s="15"/>
      <c r="M22" s="15"/>
      <c r="N22" s="15"/>
      <c r="O22" s="15"/>
      <c r="P22" s="15"/>
      <c r="Q22" s="15"/>
      <c r="R22" s="15"/>
    </row>
    <row r="23" spans="1:18" ht="15">
      <c r="A23" s="112">
        <v>16</v>
      </c>
      <c r="B23" s="63">
        <v>16.37</v>
      </c>
      <c r="C23" s="63"/>
      <c r="D23" s="63">
        <v>16.56</v>
      </c>
      <c r="E23" s="63">
        <v>16.59</v>
      </c>
      <c r="F23" s="63">
        <v>15.34</v>
      </c>
      <c r="G23" s="63">
        <v>14.98</v>
      </c>
      <c r="H23" s="63">
        <v>10.49</v>
      </c>
      <c r="I23" s="63"/>
      <c r="J23" s="63"/>
      <c r="K23" s="15"/>
      <c r="L23" s="15"/>
      <c r="M23" s="15"/>
      <c r="N23" s="15"/>
      <c r="O23" s="15"/>
      <c r="P23" s="15"/>
      <c r="Q23" s="15"/>
      <c r="R23" s="15"/>
    </row>
    <row r="24" spans="1:18" ht="15">
      <c r="A24" s="112">
        <v>17</v>
      </c>
      <c r="B24" s="63">
        <v>23.67</v>
      </c>
      <c r="C24" s="63"/>
      <c r="D24" s="63">
        <v>22.97</v>
      </c>
      <c r="E24" s="63">
        <v>22.32</v>
      </c>
      <c r="F24" s="63">
        <v>19.63</v>
      </c>
      <c r="G24" s="63">
        <v>17.02</v>
      </c>
      <c r="H24" s="63"/>
      <c r="I24" s="63"/>
      <c r="J24" s="63"/>
      <c r="K24" s="15"/>
      <c r="L24" s="15"/>
      <c r="M24" s="15"/>
      <c r="N24" s="15"/>
      <c r="O24" s="15"/>
      <c r="P24" s="15"/>
      <c r="Q24" s="15"/>
      <c r="R24" s="15"/>
    </row>
    <row r="25" spans="1:18" ht="15">
      <c r="A25" s="112">
        <v>18</v>
      </c>
      <c r="B25" s="63">
        <v>5.95</v>
      </c>
      <c r="C25" s="63"/>
      <c r="D25" s="63">
        <v>5.44</v>
      </c>
      <c r="E25" s="63">
        <v>4.51</v>
      </c>
      <c r="F25" s="63">
        <v>4.36</v>
      </c>
      <c r="G25" s="63">
        <v>3.92</v>
      </c>
      <c r="H25" s="63">
        <v>3.38</v>
      </c>
      <c r="I25" s="63"/>
      <c r="J25" s="63"/>
      <c r="K25" s="15"/>
      <c r="L25" s="15"/>
      <c r="M25" s="15"/>
      <c r="N25" s="15"/>
      <c r="O25" s="15"/>
      <c r="P25" s="15"/>
      <c r="Q25" s="15"/>
      <c r="R25" s="15"/>
    </row>
    <row r="26" spans="1:18" ht="15">
      <c r="A26" s="112">
        <v>19</v>
      </c>
      <c r="B26" s="63">
        <v>18.03</v>
      </c>
      <c r="C26" s="63"/>
      <c r="D26" s="63">
        <v>17.19</v>
      </c>
      <c r="E26" s="63">
        <v>16.84</v>
      </c>
      <c r="F26" s="63">
        <v>15.33</v>
      </c>
      <c r="G26" s="63">
        <v>14.98</v>
      </c>
      <c r="H26" s="63">
        <v>11.11</v>
      </c>
      <c r="I26" s="63"/>
      <c r="J26" s="63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113"/>
      <c r="C27" s="114"/>
      <c r="D27" s="114"/>
      <c r="E27" s="114"/>
      <c r="F27" s="114"/>
      <c r="G27" s="115"/>
      <c r="H27" s="115"/>
      <c r="I27" s="115"/>
      <c r="J27" s="116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36" t="s">
        <v>30</v>
      </c>
      <c r="L40" s="137"/>
      <c r="M40" s="137"/>
      <c r="N40" s="137"/>
      <c r="O40" s="137"/>
      <c r="P40" s="137"/>
      <c r="Q40" s="137"/>
      <c r="R40" s="137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47" t="s">
        <v>26</v>
      </c>
      <c r="C61" s="148"/>
      <c r="D61" s="148"/>
      <c r="E61" s="148"/>
      <c r="F61" s="148"/>
      <c r="G61" s="148"/>
      <c r="H61" s="148"/>
      <c r="I61" s="148"/>
      <c r="J61" s="148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86.7713004484305</v>
      </c>
      <c r="D64" s="25">
        <f aca="true" t="shared" si="2" ref="D64:D73">IF((B8&lt;&gt;0)*ISNUMBER(D8),100*(D8/B8),"")</f>
        <v>86.7713004484305</v>
      </c>
      <c r="E64" s="25">
        <f aca="true" t="shared" si="3" ref="E64:E73">IF((B8&lt;&gt;0)*ISNUMBER(E8),100*(E8/B8),"")</f>
        <v>80.49327354260089</v>
      </c>
      <c r="F64" s="25">
        <f aca="true" t="shared" si="4" ref="F64:F73">IF((B8&lt;&gt;0)*ISNUMBER(F8),100*(F8/B8),"")</f>
      </c>
      <c r="G64" s="25">
        <f aca="true" t="shared" si="5" ref="G64:G73">IF((B8&lt;&gt;0)*ISNUMBER(G8),100*(G8/B8),"")</f>
        <v>78.25112107623319</v>
      </c>
      <c r="H64" s="25">
        <f aca="true" t="shared" si="6" ref="H64:H73">IF((B8&lt;&gt;0)*ISNUMBER(H8),100*(H8/B8),"")</f>
        <v>63.90134529147983</v>
      </c>
      <c r="I64" s="25">
        <f aca="true" t="shared" si="7" ref="I64:I73">IF((B8&lt;&gt;0)*ISNUMBER(I8),100*(I8/B8),"")</f>
        <v>47.08520179372198</v>
      </c>
      <c r="J64" s="25">
        <f aca="true" t="shared" si="8" ref="J64:J73">IF((B8&lt;&gt;0)*ISNUMBER(J8),100*(J8/B8),"")</f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95.32846715328468</v>
      </c>
      <c r="D65" s="25">
        <f t="shared" si="2"/>
        <v>102.77372262773723</v>
      </c>
      <c r="E65" s="25">
        <f t="shared" si="3"/>
        <v>93.72262773722628</v>
      </c>
      <c r="F65" s="25">
        <f t="shared" si="4"/>
      </c>
      <c r="G65" s="25">
        <f t="shared" si="5"/>
        <v>82.33576642335765</v>
      </c>
      <c r="H65" s="25">
        <f t="shared" si="6"/>
        <v>74.74452554744526</v>
      </c>
      <c r="I65" s="25">
        <f t="shared" si="7"/>
        <v>58.39416058394161</v>
      </c>
      <c r="J65" s="25">
        <f t="shared" si="8"/>
        <v>43.21167883211679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96.96969696969695</v>
      </c>
      <c r="D66" s="25">
        <f t="shared" si="2"/>
        <v>92.32323232323233</v>
      </c>
      <c r="E66" s="25">
        <f t="shared" si="3"/>
        <v>90.60606060606061</v>
      </c>
      <c r="F66" s="25">
        <f t="shared" si="4"/>
      </c>
      <c r="G66" s="25">
        <f t="shared" si="5"/>
        <v>59.64646464646465</v>
      </c>
      <c r="H66" s="25">
        <f t="shared" si="6"/>
        <v>43.43434343434343</v>
      </c>
      <c r="I66" s="25">
        <f t="shared" si="7"/>
        <v>40.8080808080808</v>
      </c>
      <c r="J66" s="25">
        <f t="shared" si="8"/>
        <v>37.474747474747474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100.70603337612323</v>
      </c>
      <c r="D67" s="25">
        <f t="shared" si="2"/>
        <v>105.7124518613607</v>
      </c>
      <c r="E67" s="25">
        <f t="shared" si="3"/>
        <v>89.40949935815148</v>
      </c>
      <c r="F67" s="25">
        <f t="shared" si="4"/>
      </c>
      <c r="G67" s="25">
        <f t="shared" si="5"/>
        <v>85.30166880616173</v>
      </c>
      <c r="H67" s="25">
        <f t="shared" si="6"/>
        <v>44.03080872913993</v>
      </c>
      <c r="I67" s="25">
        <f t="shared" si="7"/>
        <v>41.01412066752246</v>
      </c>
      <c r="J67" s="25">
        <f t="shared" si="8"/>
        <v>40.75738125802311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77.46077032810271</v>
      </c>
      <c r="D68" s="25">
        <f t="shared" si="2"/>
        <v>60.05706134094151</v>
      </c>
      <c r="E68" s="25">
        <f t="shared" si="3"/>
        <v>47.0756062767475</v>
      </c>
      <c r="F68" s="25">
        <f t="shared" si="4"/>
      </c>
      <c r="G68" s="25">
        <f t="shared" si="5"/>
        <v>41.940085592011414</v>
      </c>
      <c r="H68" s="25">
        <f t="shared" si="6"/>
        <v>43.65192582025678</v>
      </c>
      <c r="I68" s="25">
        <f t="shared" si="7"/>
        <v>42.368045649072755</v>
      </c>
      <c r="J68" s="25">
        <f t="shared" si="8"/>
        <v>43.081312410841655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</c>
      <c r="D69" s="25">
        <f t="shared" si="2"/>
      </c>
      <c r="E69" s="25">
        <f t="shared" si="3"/>
        <v>99.45701357466062</v>
      </c>
      <c r="F69" s="25">
        <f t="shared" si="4"/>
      </c>
      <c r="G69" s="25">
        <f t="shared" si="5"/>
        <v>93.89140271493213</v>
      </c>
      <c r="H69" s="25">
        <f t="shared" si="6"/>
        <v>83.71040723981899</v>
      </c>
      <c r="I69" s="25">
        <f t="shared" si="7"/>
        <v>56.49321266968326</v>
      </c>
      <c r="J69" s="25">
        <f t="shared" si="8"/>
        <v>54.95475113122171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99.22584089695675</v>
      </c>
      <c r="D70" s="25">
        <f t="shared" si="2"/>
        <v>98.29151094500801</v>
      </c>
      <c r="E70" s="25">
        <f t="shared" si="3"/>
        <v>91.91137213027228</v>
      </c>
      <c r="F70" s="25">
        <f t="shared" si="4"/>
      </c>
      <c r="G70" s="25">
        <f t="shared" si="5"/>
        <v>85.13080619327282</v>
      </c>
      <c r="H70" s="25">
        <f t="shared" si="6"/>
        <v>51.414842498665244</v>
      </c>
      <c r="I70" s="25">
        <f t="shared" si="7"/>
        <v>48.531767218366255</v>
      </c>
      <c r="J70" s="25">
        <f t="shared" si="8"/>
        <v>43.05926321409503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96.71875</v>
      </c>
      <c r="D71" s="25">
        <f t="shared" si="2"/>
        <v>93.90624999999999</v>
      </c>
      <c r="E71" s="25">
        <f t="shared" si="3"/>
        <v>80.9375</v>
      </c>
      <c r="F71" s="25">
        <f t="shared" si="4"/>
      </c>
      <c r="G71" s="25">
        <f t="shared" si="5"/>
        <v>84.375</v>
      </c>
      <c r="H71" s="25">
        <f t="shared" si="6"/>
      </c>
      <c r="I71" s="25">
        <f t="shared" si="7"/>
      </c>
      <c r="J71" s="25">
        <f t="shared" si="8"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95.84070796460176</v>
      </c>
      <c r="D72" s="25">
        <f t="shared" si="2"/>
        <v>94.15929203539824</v>
      </c>
      <c r="E72" s="25">
        <f t="shared" si="3"/>
        <v>88.76106194690264</v>
      </c>
      <c r="F72" s="25">
        <f t="shared" si="4"/>
      </c>
      <c r="G72" s="25">
        <f t="shared" si="5"/>
        <v>66.19469026548673</v>
      </c>
      <c r="H72" s="25">
        <f t="shared" si="6"/>
      </c>
      <c r="I72" s="25">
        <f t="shared" si="7"/>
      </c>
      <c r="J72" s="25">
        <f t="shared" si="8"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79.81056829511466</v>
      </c>
      <c r="D73" s="25">
        <f t="shared" si="2"/>
        <v>75.67298105682951</v>
      </c>
      <c r="E73" s="25">
        <f t="shared" si="3"/>
        <v>75.62313060817549</v>
      </c>
      <c r="F73" s="25">
        <f t="shared" si="4"/>
      </c>
      <c r="G73" s="25">
        <f t="shared" si="5"/>
        <v>68.02093718843469</v>
      </c>
      <c r="H73" s="25">
        <f t="shared" si="6"/>
      </c>
      <c r="I73" s="25">
        <f t="shared" si="7"/>
      </c>
      <c r="J73" s="25">
        <f t="shared" si="8"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  <v>100</v>
      </c>
      <c r="C74" s="25">
        <f aca="true" t="shared" si="10" ref="C74:C103">IF((B18&lt;&gt;0)*ISNUMBER(C18),100*(C18/B18),"")</f>
        <v>97.8537360890302</v>
      </c>
      <c r="D74" s="25">
        <f aca="true" t="shared" si="11" ref="D74:D103">IF((B18&lt;&gt;0)*ISNUMBER(D18),100*(D18/B18),"")</f>
        <v>123.92686804451509</v>
      </c>
      <c r="E74" s="25">
        <f aca="true" t="shared" si="12" ref="E74:E103">IF((B18&lt;&gt;0)*ISNUMBER(E18),100*(E18/B18),"")</f>
        <v>113.43402225755166</v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  <v>108.34658187599364</v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  <v>100</v>
      </c>
      <c r="C75" s="25">
        <f t="shared" si="10"/>
        <v>104.76190476190477</v>
      </c>
      <c r="D75" s="25">
        <f t="shared" si="11"/>
        <v>102.22222222222224</v>
      </c>
      <c r="E75" s="25">
        <f t="shared" si="12"/>
        <v>96.82539682539682</v>
      </c>
      <c r="F75" s="25">
        <f t="shared" si="13"/>
      </c>
      <c r="G75" s="25">
        <f t="shared" si="14"/>
        <v>68.57142857142858</v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  <v>100</v>
      </c>
      <c r="C76" s="25">
        <f t="shared" si="10"/>
      </c>
      <c r="D76" s="25">
        <f t="shared" si="11"/>
        <v>91.36100386100387</v>
      </c>
      <c r="E76" s="25">
        <f t="shared" si="12"/>
        <v>79.48841698841699</v>
      </c>
      <c r="F76" s="25">
        <f t="shared" si="13"/>
        <v>60.71428571428572</v>
      </c>
      <c r="G76" s="25">
        <f t="shared" si="14"/>
        <v>59.60424710424711</v>
      </c>
      <c r="H76" s="25">
        <f t="shared" si="15"/>
        <v>36.486486486486484</v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  <v>100</v>
      </c>
      <c r="C77" s="25">
        <f t="shared" si="10"/>
      </c>
      <c r="D77" s="25">
        <f t="shared" si="11"/>
        <v>97.88797061524333</v>
      </c>
      <c r="E77" s="25">
        <f t="shared" si="12"/>
        <v>92.65381083562902</v>
      </c>
      <c r="F77" s="25">
        <f t="shared" si="13"/>
        <v>97.97979797979798</v>
      </c>
      <c r="G77" s="25">
        <f t="shared" si="14"/>
        <v>91.55188246097336</v>
      </c>
      <c r="H77" s="25">
        <f t="shared" si="15"/>
        <v>78.97153351698806</v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  <v>100</v>
      </c>
      <c r="C78" s="25">
        <f t="shared" si="10"/>
      </c>
      <c r="D78" s="25">
        <f t="shared" si="11"/>
        <v>102.73425499231952</v>
      </c>
      <c r="E78" s="25">
        <f t="shared" si="12"/>
        <v>99.35483870967744</v>
      </c>
      <c r="F78" s="25">
        <f t="shared" si="13"/>
        <v>92.25806451612904</v>
      </c>
      <c r="G78" s="25">
        <f t="shared" si="14"/>
        <v>93.36405529953919</v>
      </c>
      <c r="H78" s="25">
        <f t="shared" si="15"/>
        <v>61.505376344086024</v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  <v>100</v>
      </c>
      <c r="C79" s="25">
        <f t="shared" si="10"/>
      </c>
      <c r="D79" s="25">
        <f t="shared" si="11"/>
        <v>101.16065974343309</v>
      </c>
      <c r="E79" s="25">
        <f t="shared" si="12"/>
        <v>101.3439218081857</v>
      </c>
      <c r="F79" s="25">
        <f t="shared" si="13"/>
        <v>93.70800244349418</v>
      </c>
      <c r="G79" s="25">
        <f t="shared" si="14"/>
        <v>91.50885766646304</v>
      </c>
      <c r="H79" s="25">
        <f t="shared" si="15"/>
        <v>64.08063530849114</v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  <v>100</v>
      </c>
      <c r="C80" s="25">
        <f t="shared" si="10"/>
      </c>
      <c r="D80" s="25">
        <f t="shared" si="11"/>
        <v>97.04267004647231</v>
      </c>
      <c r="E80" s="25">
        <f t="shared" si="12"/>
        <v>94.29657794676805</v>
      </c>
      <c r="F80" s="25">
        <f t="shared" si="13"/>
        <v>82.93198141106886</v>
      </c>
      <c r="G80" s="25">
        <f t="shared" si="14"/>
        <v>71.9053654414871</v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  <v>100</v>
      </c>
      <c r="C81" s="25">
        <f t="shared" si="10"/>
      </c>
      <c r="D81" s="25">
        <f t="shared" si="11"/>
        <v>91.42857142857143</v>
      </c>
      <c r="E81" s="25">
        <f t="shared" si="12"/>
        <v>75.7983193277311</v>
      </c>
      <c r="F81" s="25">
        <f t="shared" si="13"/>
        <v>73.27731092436976</v>
      </c>
      <c r="G81" s="25">
        <f t="shared" si="14"/>
        <v>65.88235294117646</v>
      </c>
      <c r="H81" s="25">
        <f t="shared" si="15"/>
        <v>56.80672268907563</v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  <v>100</v>
      </c>
      <c r="C82" s="25">
        <f t="shared" si="10"/>
      </c>
      <c r="D82" s="25">
        <f t="shared" si="11"/>
        <v>95.34109816971714</v>
      </c>
      <c r="E82" s="25">
        <f t="shared" si="12"/>
        <v>93.39988907376593</v>
      </c>
      <c r="F82" s="25">
        <f t="shared" si="13"/>
        <v>85.02495840266222</v>
      </c>
      <c r="G82" s="25">
        <f t="shared" si="14"/>
        <v>83.08374930671103</v>
      </c>
      <c r="H82" s="25">
        <f t="shared" si="15"/>
        <v>61.61952301719356</v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38" t="s">
        <v>29</v>
      </c>
      <c r="L102" s="139"/>
      <c r="M102" s="139"/>
      <c r="N102" s="139"/>
      <c r="O102" s="139"/>
      <c r="P102" s="139"/>
      <c r="Q102" s="139"/>
      <c r="R102" s="139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40"/>
      <c r="L103" s="139"/>
      <c r="M103" s="139"/>
      <c r="N103" s="139"/>
      <c r="O103" s="139"/>
      <c r="P103" s="139"/>
      <c r="Q103" s="139"/>
      <c r="R103" s="139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40"/>
      <c r="L104" s="139"/>
      <c r="M104" s="139"/>
      <c r="N104" s="139"/>
      <c r="O104" s="139"/>
      <c r="P104" s="139"/>
      <c r="Q104" s="139"/>
      <c r="R104" s="139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40"/>
      <c r="L105" s="139"/>
      <c r="M105" s="139"/>
      <c r="N105" s="139"/>
      <c r="O105" s="139"/>
      <c r="P105" s="139"/>
      <c r="Q105" s="139"/>
      <c r="R105" s="139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40"/>
      <c r="L106" s="139"/>
      <c r="M106" s="139"/>
      <c r="N106" s="139"/>
      <c r="O106" s="139"/>
      <c r="P106" s="139"/>
      <c r="Q106" s="139"/>
      <c r="R106" s="139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93.76797966211329</v>
      </c>
      <c r="D114" s="26">
        <f t="shared" si="27"/>
        <v>95.15406232013532</v>
      </c>
      <c r="E114" s="26">
        <f t="shared" si="27"/>
        <v>88.66275471336425</v>
      </c>
      <c r="F114" s="26">
        <f t="shared" si="27"/>
        <v>83.69920019882969</v>
      </c>
      <c r="G114" s="26">
        <f t="shared" si="27"/>
        <v>77.83718229338812</v>
      </c>
      <c r="H114" s="26">
        <f t="shared" si="27"/>
        <v>58.79680584026694</v>
      </c>
      <c r="I114" s="26">
        <f>IF(I115&gt;0,AVERAGE(I64:I113),"")</f>
        <v>47.81351277005559</v>
      </c>
      <c r="J114" s="26">
        <f>IF(J115&gt;0,AVERAGE(J64:J113),"")</f>
        <v>43.75652238684096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19</v>
      </c>
      <c r="C115" s="26">
        <f aca="true" t="shared" si="28" ref="C115:J115">COUNT(C64:C113)</f>
        <v>11</v>
      </c>
      <c r="D115" s="26">
        <f t="shared" si="28"/>
        <v>18</v>
      </c>
      <c r="E115" s="26">
        <f t="shared" si="28"/>
        <v>19</v>
      </c>
      <c r="F115" s="26">
        <f t="shared" si="28"/>
        <v>7</v>
      </c>
      <c r="G115" s="26">
        <f t="shared" si="28"/>
        <v>19</v>
      </c>
      <c r="H115" s="26">
        <f t="shared" si="28"/>
        <v>13</v>
      </c>
      <c r="I115" s="26">
        <f t="shared" si="28"/>
        <v>7</v>
      </c>
      <c r="J115" s="26">
        <f t="shared" si="28"/>
        <v>6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8.66522893383625</v>
      </c>
      <c r="D116" s="26">
        <f t="shared" si="29"/>
        <v>13.020887560018535</v>
      </c>
      <c r="E116" s="26">
        <f t="shared" si="29"/>
        <v>13.860628624805056</v>
      </c>
      <c r="F116" s="26">
        <f t="shared" si="29"/>
        <v>13.016874196920625</v>
      </c>
      <c r="G116" s="26">
        <f t="shared" si="29"/>
        <v>15.726932226952705</v>
      </c>
      <c r="H116" s="26">
        <f t="shared" si="29"/>
        <v>14.693898038387983</v>
      </c>
      <c r="I116" s="26">
        <f>IF(I115&gt;0,STDEV(I64:I113),"")</f>
        <v>7.226047178361154</v>
      </c>
      <c r="J116" s="26">
        <f>IF(J115&gt;0,STDEV(J64:J113),"")</f>
        <v>5.917682045075445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2.612664826915109</v>
      </c>
      <c r="D117" s="26">
        <f t="shared" si="30"/>
        <v>3.0690526302522216</v>
      </c>
      <c r="E117" s="26">
        <f t="shared" si="30"/>
        <v>3.179846287866967</v>
      </c>
      <c r="F117" s="26">
        <f t="shared" si="30"/>
        <v>4.9199159960665115</v>
      </c>
      <c r="G117" s="26">
        <f t="shared" si="30"/>
        <v>3.6080056983789426</v>
      </c>
      <c r="H117" s="26">
        <f t="shared" si="30"/>
        <v>4.075354062603662</v>
      </c>
      <c r="I117" s="26">
        <f>IF(I115&gt;0,I116/SQRT(I115),"")</f>
        <v>2.7311891137090867</v>
      </c>
      <c r="J117" s="26">
        <f>IF(J115&gt;0,J116/SQRT(J115),"")</f>
        <v>2.4158835784107473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1.7340636066175394</v>
      </c>
      <c r="C118" s="26">
        <f t="shared" si="31"/>
        <v>1.812461122811676</v>
      </c>
      <c r="D118" s="26">
        <f t="shared" si="31"/>
        <v>1.7396067260750732</v>
      </c>
      <c r="E118" s="26">
        <f t="shared" si="31"/>
        <v>1.7340636066175394</v>
      </c>
      <c r="F118" s="26">
        <f t="shared" si="31"/>
        <v>1.9431802805153031</v>
      </c>
      <c r="G118" s="26">
        <f t="shared" si="31"/>
        <v>1.7340636066175394</v>
      </c>
      <c r="H118" s="26">
        <f t="shared" si="31"/>
        <v>1.7822875556493194</v>
      </c>
      <c r="I118" s="26">
        <f t="shared" si="31"/>
        <v>1.9431802805153031</v>
      </c>
      <c r="J118" s="26">
        <f t="shared" si="31"/>
        <v>2.0150483733330233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4.735353425721131</v>
      </c>
      <c r="D119" s="26">
        <f t="shared" si="32"/>
        <v>5.338944598265159</v>
      </c>
      <c r="E119" s="26">
        <f t="shared" si="32"/>
        <v>5.514055722427988</v>
      </c>
      <c r="F119" s="26">
        <f t="shared" si="32"/>
        <v>9.56028374534825</v>
      </c>
      <c r="G119" s="26">
        <f t="shared" si="32"/>
        <v>6.256511374027624</v>
      </c>
      <c r="H119" s="26">
        <f t="shared" si="32"/>
        <v>7.263452830643404</v>
      </c>
      <c r="I119" s="26">
        <f>IF(I115&gt;2,I118*I117,"")</f>
        <v>5.307192828117565</v>
      </c>
      <c r="J119" s="26">
        <f>IF(J115&gt;2,J118*J117,"")</f>
        <v>4.86812227483854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77.46077032810271</v>
      </c>
      <c r="D120" s="26">
        <f t="shared" si="33"/>
        <v>60.05706134094151</v>
      </c>
      <c r="E120" s="26">
        <f t="shared" si="33"/>
        <v>47.0756062767475</v>
      </c>
      <c r="F120" s="26">
        <f t="shared" si="33"/>
        <v>60.71428571428572</v>
      </c>
      <c r="G120" s="26">
        <f t="shared" si="33"/>
        <v>41.940085592011414</v>
      </c>
      <c r="H120" s="26">
        <f t="shared" si="33"/>
        <v>36.486486486486484</v>
      </c>
      <c r="I120" s="26">
        <f t="shared" si="33"/>
        <v>40.8080808080808</v>
      </c>
      <c r="J120" s="26">
        <f t="shared" si="33"/>
        <v>37.474747474747474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104.76190476190477</v>
      </c>
      <c r="D121" s="26">
        <f t="shared" si="34"/>
        <v>123.92686804451509</v>
      </c>
      <c r="E121" s="26">
        <f t="shared" si="34"/>
        <v>113.43402225755166</v>
      </c>
      <c r="F121" s="26">
        <f t="shared" si="34"/>
        <v>97.97979797979798</v>
      </c>
      <c r="G121" s="26">
        <f t="shared" si="34"/>
        <v>108.34658187599364</v>
      </c>
      <c r="H121" s="26">
        <f t="shared" si="34"/>
        <v>83.71040723981899</v>
      </c>
      <c r="I121" s="26">
        <f t="shared" si="34"/>
        <v>58.39416058394161</v>
      </c>
      <c r="J121" s="37">
        <f t="shared" si="34"/>
        <v>54.95475113122171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92</v>
      </c>
      <c r="C122" s="38">
        <f>100-B3</f>
        <v>92</v>
      </c>
      <c r="D122" s="38">
        <f>100-B3</f>
        <v>92</v>
      </c>
      <c r="E122" s="38">
        <f>100-B3</f>
        <v>92</v>
      </c>
      <c r="F122" s="38">
        <f>100-B3</f>
        <v>92</v>
      </c>
      <c r="G122" s="38">
        <f>100-B3</f>
        <v>92</v>
      </c>
      <c r="H122" s="38">
        <f>100-B3</f>
        <v>92</v>
      </c>
      <c r="I122" s="38">
        <f>100-B3</f>
        <v>92</v>
      </c>
      <c r="J122" s="38">
        <f>100-B3</f>
        <v>92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108</v>
      </c>
      <c r="C123" s="24">
        <f>100+B3</f>
        <v>108</v>
      </c>
      <c r="D123" s="24">
        <f>100+B3</f>
        <v>108</v>
      </c>
      <c r="E123" s="24">
        <f>100+B3</f>
        <v>108</v>
      </c>
      <c r="F123" s="24">
        <f>100+B3</f>
        <v>108</v>
      </c>
      <c r="G123" s="24">
        <f>100+B3</f>
        <v>108</v>
      </c>
      <c r="H123" s="24">
        <f>100+B3</f>
        <v>108</v>
      </c>
      <c r="I123" s="24">
        <f>100+B3</f>
        <v>108</v>
      </c>
      <c r="J123" s="24">
        <f>100+B3</f>
        <v>108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75.5</v>
      </c>
      <c r="C124" s="24">
        <f>100-E3</f>
        <v>75.5</v>
      </c>
      <c r="D124" s="24">
        <f>100-E3</f>
        <v>75.5</v>
      </c>
      <c r="E124" s="24">
        <f>100-E3</f>
        <v>75.5</v>
      </c>
      <c r="F124" s="24">
        <f>100-E3</f>
        <v>75.5</v>
      </c>
      <c r="G124" s="24">
        <f>100-E3</f>
        <v>75.5</v>
      </c>
      <c r="H124" s="24">
        <f>100-E3</f>
        <v>75.5</v>
      </c>
      <c r="I124" s="24">
        <f>100-E3</f>
        <v>75.5</v>
      </c>
      <c r="J124" s="39">
        <f>100-E3</f>
        <v>75.5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124.5</v>
      </c>
      <c r="C125" s="41">
        <f>100+E3</f>
        <v>124.5</v>
      </c>
      <c r="D125" s="41">
        <f>100+E3</f>
        <v>124.5</v>
      </c>
      <c r="E125" s="41">
        <f>100+E3</f>
        <v>124.5</v>
      </c>
      <c r="F125" s="41">
        <f>100+E3</f>
        <v>124.5</v>
      </c>
      <c r="G125" s="41">
        <f>100+E3</f>
        <v>124.5</v>
      </c>
      <c r="H125" s="41">
        <f>100+E3</f>
        <v>124.5</v>
      </c>
      <c r="I125" s="41">
        <f>100+E3</f>
        <v>124.5</v>
      </c>
      <c r="J125" s="37">
        <f>100+E3</f>
        <v>124.5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30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6384" width="11.421875" style="65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 t="s">
        <v>102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3.5" thickBot="1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ht="45" thickBot="1">
      <c r="B11" s="106"/>
    </row>
    <row r="12" spans="2:13" ht="44.25">
      <c r="B12" s="107" t="s">
        <v>80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2:13" ht="12.75">
      <c r="B13" s="121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2:13" ht="12.75">
      <c r="B14" s="120" t="s">
        <v>122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2:13" ht="12.75">
      <c r="B15" s="120" t="s">
        <v>116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3" ht="12.75">
      <c r="B16" s="100" t="s">
        <v>101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00" t="s">
        <v>114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00" t="s">
        <v>117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12.75">
      <c r="B19" s="120" t="s">
        <v>118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3.5" thickBot="1">
      <c r="B20" s="122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</row>
    <row r="24" ht="12.75">
      <c r="B24" s="65" t="s">
        <v>103</v>
      </c>
    </row>
    <row r="25" ht="12.75">
      <c r="B25" s="65" t="s">
        <v>109</v>
      </c>
    </row>
    <row r="26" ht="12.75">
      <c r="B26" s="65" t="s">
        <v>104</v>
      </c>
    </row>
    <row r="27" ht="12.75">
      <c r="B27" s="65" t="s">
        <v>105</v>
      </c>
    </row>
    <row r="28" ht="12.75">
      <c r="B28" s="65" t="s">
        <v>106</v>
      </c>
    </row>
    <row r="29" ht="12.75">
      <c r="B29" s="65" t="s">
        <v>107</v>
      </c>
    </row>
    <row r="30" ht="12.75">
      <c r="B30" s="65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2017-02-21T11:38:49Z</dcterms:modified>
  <cp:category/>
  <cp:version/>
  <cp:contentType/>
  <cp:contentStatus/>
</cp:coreProperties>
</file>